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2B426867-7DE4-48F9-AD0A-E283F2202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9, Quý III và 9 tháng" sheetId="24" r:id="rId1"/>
    <sheet name="Sheet1" sheetId="25" r:id="rId2"/>
  </sheets>
  <definedNames>
    <definedName name="_xlnm.Print_Titles" localSheetId="0">'T9, Quý III và 9 tháng'!$5:$6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24" l="1"/>
  <c r="I9" i="24"/>
  <c r="H45" i="24"/>
  <c r="G45" i="24"/>
  <c r="F45" i="24"/>
  <c r="J35" i="24"/>
  <c r="H34" i="24"/>
  <c r="H35" i="24"/>
  <c r="J34" i="24"/>
  <c r="J33" i="24"/>
  <c r="J25" i="24" l="1"/>
  <c r="J24" i="24"/>
  <c r="F22" i="24"/>
  <c r="H22" i="24"/>
  <c r="G22" i="24"/>
  <c r="J21" i="24"/>
  <c r="J20" i="24"/>
  <c r="L14" i="24" l="1"/>
  <c r="K16" i="24" l="1"/>
  <c r="L10" i="24"/>
  <c r="L11" i="24"/>
  <c r="L12" i="24"/>
  <c r="J32" i="24"/>
  <c r="J22" i="24"/>
  <c r="J17" i="24"/>
  <c r="J23" i="24"/>
  <c r="J30" i="24"/>
  <c r="J29" i="24"/>
  <c r="J45" i="24"/>
  <c r="J44" i="24"/>
  <c r="J19" i="24"/>
  <c r="J18" i="24"/>
  <c r="J16" i="24" l="1"/>
  <c r="L15" i="24"/>
  <c r="K10" i="24" l="1"/>
  <c r="K11" i="24"/>
  <c r="K12" i="24"/>
  <c r="J10" i="24"/>
  <c r="J11" i="24"/>
  <c r="J12" i="24"/>
  <c r="J43" i="24"/>
  <c r="J42" i="24"/>
  <c r="L40" i="24"/>
  <c r="L41" i="24"/>
  <c r="L37" i="24"/>
  <c r="L38" i="24"/>
  <c r="H47" i="24"/>
  <c r="J47" i="24" s="1"/>
  <c r="K14" i="24"/>
  <c r="J14" i="24"/>
  <c r="J26" i="24"/>
  <c r="L36" i="24" l="1"/>
  <c r="L39" i="24"/>
  <c r="L9" i="24"/>
  <c r="J9" i="24"/>
  <c r="K9" i="24"/>
  <c r="J37" i="24"/>
  <c r="J38" i="24"/>
  <c r="J40" i="24"/>
  <c r="J41" i="24"/>
  <c r="D39" i="24"/>
  <c r="D36" i="24"/>
  <c r="J15" i="24"/>
  <c r="J36" i="24" l="1"/>
  <c r="J39" i="24"/>
</calcChain>
</file>

<file path=xl/sharedStrings.xml><?xml version="1.0" encoding="utf-8"?>
<sst xmlns="http://schemas.openxmlformats.org/spreadsheetml/2006/main" count="302" uniqueCount="105">
  <si>
    <t>STT</t>
  </si>
  <si>
    <t>Chỉ tiêu</t>
  </si>
  <si>
    <t>Đơn vị tính</t>
  </si>
  <si>
    <t>Tỷ đồng</t>
  </si>
  <si>
    <t>%</t>
  </si>
  <si>
    <t>Tỷ lệ hộ nghèo theo chuẩn nghèo đa chiều</t>
  </si>
  <si>
    <t>Tỷ lệ học sinh hoàn thành chương trình tiểu học</t>
  </si>
  <si>
    <t>Tỷ lệ học sinh tốt nghiệp trung học cơ sở</t>
  </si>
  <si>
    <t>Tỷ lệ huy động trẻ 5 tuổi vào mẫu giáo</t>
  </si>
  <si>
    <t>Tỷ lệ huy động trẻ 6 đến 14 tuổi đến trường</t>
  </si>
  <si>
    <t>Công tác giải quyết, xử lý tin báo, tố giác tội phạm</t>
  </si>
  <si>
    <t>Khu vực I (Nông, Lâm, Thủy sản)</t>
  </si>
  <si>
    <t>Tỷ lệ dân số được sử dụng nước sạch</t>
  </si>
  <si>
    <t>Tỷ lệ thu gom chất thải rắn sinh hoạt</t>
  </si>
  <si>
    <t>Trong đó: Tỷ lệ lao động có bằng cấp, chứng chỉ</t>
  </si>
  <si>
    <t>Điều tra khám phá án</t>
  </si>
  <si>
    <t xml:space="preserve">Tốc độ tăng tổng giá trị sản phẩm trên địa bàn  </t>
  </si>
  <si>
    <t>Tổng giá trị sản phẩm trên địa bàn</t>
  </si>
  <si>
    <t>Khu vực III (Thương mại, dịch vụ)</t>
  </si>
  <si>
    <t>Tổng vốn đầu tư toàn xã hội</t>
  </si>
  <si>
    <t>Tỷ lệ giải ngân vốn đầu tư công</t>
  </si>
  <si>
    <t>Thu nhập bình quân đầu người trên địa bàn</t>
  </si>
  <si>
    <t>Triệu
đồng/năm</t>
  </si>
  <si>
    <t xml:space="preserve">Tỷ lệ trường học đạt chuẩn Quốc gia </t>
  </si>
  <si>
    <t xml:space="preserve">Tỷ lệ dân số tham gia bảo hiểm y tế </t>
  </si>
  <si>
    <t>Số lượt người được giải quyết việc làm trong năm</t>
  </si>
  <si>
    <t>Lượt người</t>
  </si>
  <si>
    <t>Xây dựng lực lượng DQTV so với dân số</t>
  </si>
  <si>
    <t>Giáo dục kiến thức quốc phòng, an ninh</t>
  </si>
  <si>
    <t>Ghi chú</t>
  </si>
  <si>
    <t>PHỤ LỤC</t>
  </si>
  <si>
    <t>Phòng Văn hóa - Xã hội</t>
  </si>
  <si>
    <t>Công an</t>
  </si>
  <si>
    <t>Phòng kinh tế, hạ tầng và đô thị</t>
  </si>
  <si>
    <t>10,18</t>
  </si>
  <si>
    <t>64,15</t>
  </si>
  <si>
    <t>63,75</t>
  </si>
  <si>
    <t>0,75</t>
  </si>
  <si>
    <t>95,5</t>
  </si>
  <si>
    <t>78,5</t>
  </si>
  <si>
    <t>Thu ngân sách</t>
  </si>
  <si>
    <t>-</t>
  </si>
  <si>
    <t>dưới 5,3</t>
  </si>
  <si>
    <t>Kế hoạch năm 2026</t>
  </si>
  <si>
    <t>So với kế hoạch</t>
  </si>
  <si>
    <t>Tổng mức bán lẻ hàng hóa và doanh thu dịch vụ tiêu dùng trên địa bàn, trong đó:</t>
  </si>
  <si>
    <t>- Tổng mức bán lẻ hàng hóa</t>
  </si>
  <si>
    <t>Tổng sản lượng khai thác và nuôi trồng thủy sản</t>
  </si>
  <si>
    <t>- Sản lượng khai thác</t>
  </si>
  <si>
    <t>- Sản lượng nuôi trồng</t>
  </si>
  <si>
    <t>Tấn</t>
  </si>
  <si>
    <t>Tổng sản lượng lúa</t>
  </si>
  <si>
    <t>Trong đó: Tỷ lệ lúa chất lượng cao</t>
  </si>
  <si>
    <t>A</t>
  </si>
  <si>
    <t>B</t>
  </si>
  <si>
    <t>C</t>
  </si>
  <si>
    <t>Luỹ kế so với cùng kỳ</t>
  </si>
  <si>
    <t xml:space="preserve"> -</t>
  </si>
  <si>
    <t xml:space="preserve">- Doanh thu dịch vụ </t>
  </si>
  <si>
    <t>BCH Quân sự</t>
  </si>
  <si>
    <t>Khối lượng giải phóng mặt bằng thực hiện các dự án trên địa bàn theo tiến độ</t>
  </si>
  <si>
    <t>Tỷ lệ hồ sơ thủ tục hành chính thuộc thẩm quyền được giải quyết đúng hạn và trước hạn</t>
  </si>
  <si>
    <t>Tỷ lệ cắt giảm thời gian thực hiện thủ tục hành chính</t>
  </si>
  <si>
    <t>Tỷ lệ giải quyết đơn thư khiếu nại, tố cáo theo thẩm quyền</t>
  </si>
  <si>
    <t>Đạt</t>
  </si>
  <si>
    <t>Các phòng, ban, ngành phường</t>
  </si>
  <si>
    <t>Văn phòng HĐND và UBND phường</t>
  </si>
  <si>
    <t>Đang triển khai thực hiện khảo sát</t>
  </si>
  <si>
    <t>Thống kê kết quả thực hiện theo quý</t>
  </si>
  <si>
    <t>Chỉ tiêu phấn đấu theo Quyết định 252</t>
  </si>
  <si>
    <t>So với chỉ tiêu phấn đấu</t>
  </si>
  <si>
    <t>Công tác tuyển, chọn và gọi công dân nhập ngũ</t>
  </si>
  <si>
    <t>Tỷ lệ lao động trong độ tuổi tham gia BHXH</t>
  </si>
  <si>
    <t>Tỷ lệ thất nghiệp trong lực lượng lao động</t>
  </si>
  <si>
    <t>Cơ quan phụ trách</t>
  </si>
  <si>
    <t>Ban quản lý dự án, Phòng Kinh tế, Hạ tầng và Đô thị</t>
  </si>
  <si>
    <t>Phòng kinh tế, hạ tầng và đô thị, Thống kê cơ sở Rạch Giá</t>
  </si>
  <si>
    <t>Phòng Kinh tế, Hạ tầng và Đô thị; Thống kê cơ sở Rạch Giá</t>
  </si>
  <si>
    <t>Phòng Kinh tế, Hạ tầng và Đô thị, Thuế cơ sở 1 tỉnh An Giang</t>
  </si>
  <si>
    <t>Dự án Cầu Giải phóng 9</t>
  </si>
  <si>
    <t>Tỷ lệ lao động qua đào tạo trong tổng số lao động đang làm việc</t>
  </si>
  <si>
    <t>Khu vực II (Công nghiệp, Xây dựng)</t>
  </si>
  <si>
    <t>Đang thực hiện theo Quyết định số 2351/QĐ-UBND ngày 15/12/2025 của UBND tỉnh</t>
  </si>
  <si>
    <t>Xử lý 6.705,45/8.940,6 tấn rác thải</t>
  </si>
  <si>
    <t>06/15 trường học 
đạt chuẩn quốc gia</t>
  </si>
  <si>
    <t>Vượt (45/44)</t>
  </si>
  <si>
    <t>Kết quả thực hiện quý III</t>
  </si>
  <si>
    <t>Luỹ kế 09 tháng năm trước</t>
  </si>
  <si>
    <t>Lũy kế 09 tháng 2026</t>
  </si>
  <si>
    <t>Kết quả thực hiện tháng 9</t>
  </si>
  <si>
    <t>7=(5/1)*100</t>
  </si>
  <si>
    <t>8=(5/2)*100</t>
  </si>
  <si>
    <t>9=(5/6)*100</t>
  </si>
  <si>
    <t>Kết quả thực hiện các chỉ tiêu phát triển kinh tế - xã hội tháng 9, quý III và 9 tháng đầu năm 2026</t>
  </si>
  <si>
    <t>- Tỷ lệ bao phủ BHYT (theo dân số thống kê 2025): 41.782/42.542 người, đạt 98,21%.
- Tỷ lệ tham gia BHYT theo chỉ tiêu Tỉnh giao: 41.782/41.250 người, đạt 101,29% chỉ tiêu</t>
  </si>
  <si>
    <t>Đạt (thấp hơn chỉ tiêu 0,64%)</t>
  </si>
  <si>
    <t>Đang triển khai công tác rà soát hộ nghèo và hộ cận nghèo</t>
  </si>
  <si>
    <t>Có 6.743/12.131 hộ dân sử dụng nước sạch</t>
  </si>
  <si>
    <t>Trong tháng 9: giải quyết 05/05 tin; quý III: 13/13 tin; lũy kế  43/43 tin</t>
  </si>
  <si>
    <t>Trong tháng 9: điều tra, khám phá 01/01 vụ; quý III: 3/3 vụ lũy kế 13/14 vụ</t>
  </si>
  <si>
    <t>Trong 9 tháng đầu năm là 6.999 hồ sơ (trong đó: trước hạn 6.979 hồ sơ, đạt 99,71%; đúng hạn 07 hồ sơ, đạt 0,10%; trễ hạn 13 hồ sơ, chiếm 0,19%).</t>
  </si>
  <si>
    <t>Trong tháng 9, quý II không có phát sinh đơn thư khiếu nại, tố cáo. Lũy kế giải quyết 01 đơn thư khiếu nại, tố cáo</t>
  </si>
  <si>
    <t>Đạt (3.344/3.406 em, trong đó học sinh 6 tuổi vào lớp 1 là 404 em)</t>
  </si>
  <si>
    <t>Chưa đạt (462/480 trẻ)</t>
  </si>
  <si>
    <t>126,013/201,711 tỷ đồng (sau điều chỉnh theo QĐ 4039)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</si>
</sst>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_-* #,##0.00\ _₫_-;\-* #,##0.00\ _₫_-;_-* &quot;-&quot;??\ _₫_-;_-@_-"/>
    <numFmt numFmtId="166" formatCode="0.0"/>
    <numFmt numFmtId="167" formatCode="#,##0.00;[Red]#,##0.00"/>
    <numFmt numFmtId="168" formatCode="#,##0;[Red]#,##0"/>
    <numFmt numFmtId="169" formatCode="0.000"/>
    <numFmt numFmtId="170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</font>
    <font>
      <sz val="10"/>
      <name val="Times New Roman"/>
      <family val="1"/>
    </font>
    <font>
      <sz val="12"/>
      <name val="VNI-Times"/>
      <family val="2"/>
    </font>
    <font>
      <sz val="11"/>
      <name val="UVnTime"/>
      <charset val="163"/>
    </font>
    <font>
      <sz val="13"/>
      <name val="VNI-Times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3"/>
      <color theme="1"/>
      <name val="Times New Roman"/>
      <family val="2"/>
    </font>
    <font>
      <sz val="12"/>
      <name val="VNI-Times"/>
    </font>
    <font>
      <b/>
      <sz val="14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i/>
      <sz val="13"/>
      <name val="Times New Roman"/>
      <family val="1"/>
    </font>
    <font>
      <b/>
      <sz val="16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2" fillId="0" borderId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165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3" fillId="0" borderId="0"/>
    <xf numFmtId="0" fontId="11" fillId="0" borderId="0"/>
    <xf numFmtId="0" fontId="8" fillId="0" borderId="0"/>
    <xf numFmtId="164" fontId="1" fillId="0" borderId="0" applyFont="0" applyFill="0" applyBorder="0" applyAlignment="0" applyProtection="0"/>
  </cellStyleXfs>
  <cellXfs count="136">
    <xf numFmtId="0" fontId="0" fillId="0" borderId="0" xfId="0"/>
    <xf numFmtId="41" fontId="3" fillId="2" borderId="0" xfId="0" applyNumberFormat="1" applyFont="1" applyFill="1" applyAlignment="1">
      <alignment horizontal="center" vertical="center"/>
    </xf>
    <xf numFmtId="0" fontId="14" fillId="2" borderId="0" xfId="0" applyFont="1" applyFill="1"/>
    <xf numFmtId="0" fontId="14" fillId="2" borderId="0" xfId="0" applyFont="1" applyFill="1" applyAlignment="1">
      <alignment horizontal="center"/>
    </xf>
    <xf numFmtId="0" fontId="15" fillId="2" borderId="0" xfId="0" applyFont="1" applyFill="1"/>
    <xf numFmtId="41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wrapText="1"/>
    </xf>
    <xf numFmtId="0" fontId="14" fillId="2" borderId="0" xfId="0" applyFont="1" applyFill="1" applyAlignment="1">
      <alignment horizontal="right"/>
    </xf>
    <xf numFmtId="0" fontId="18" fillId="2" borderId="0" xfId="0" applyFont="1" applyFill="1"/>
    <xf numFmtId="0" fontId="13" fillId="2" borderId="0" xfId="0" applyFont="1" applyFill="1"/>
    <xf numFmtId="0" fontId="14" fillId="0" borderId="0" xfId="0" applyFont="1" applyAlignment="1">
      <alignment horizontal="right"/>
    </xf>
    <xf numFmtId="0" fontId="13" fillId="2" borderId="1" xfId="1" applyFont="1" applyFill="1" applyBorder="1" applyAlignment="1">
      <alignment horizontal="center" vertical="center"/>
    </xf>
    <xf numFmtId="0" fontId="14" fillId="0" borderId="0" xfId="0" applyFont="1"/>
    <xf numFmtId="0" fontId="13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/>
    </xf>
    <xf numFmtId="0" fontId="14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right" vertical="center"/>
    </xf>
    <xf numFmtId="2" fontId="14" fillId="2" borderId="1" xfId="0" applyNumberFormat="1" applyFont="1" applyFill="1" applyBorder="1" applyAlignment="1">
      <alignment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right" vertical="center"/>
    </xf>
    <xf numFmtId="2" fontId="13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5" fillId="0" borderId="1" xfId="1" applyFont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vertical="center"/>
    </xf>
    <xf numFmtId="0" fontId="13" fillId="0" borderId="1" xfId="0" quotePrefix="1" applyFont="1" applyBorder="1" applyAlignment="1">
      <alignment vertical="center"/>
    </xf>
    <xf numFmtId="167" fontId="14" fillId="0" borderId="1" xfId="0" applyNumberFormat="1" applyFont="1" applyBorder="1" applyAlignment="1">
      <alignment horizontal="right" vertical="center" wrapText="1"/>
    </xf>
    <xf numFmtId="0" fontId="15" fillId="0" borderId="1" xfId="0" quotePrefix="1" applyFont="1" applyBorder="1" applyAlignment="1">
      <alignment vertical="center"/>
    </xf>
    <xf numFmtId="168" fontId="14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/>
    </xf>
    <xf numFmtId="0" fontId="14" fillId="0" borderId="1" xfId="20" applyFont="1" applyBorder="1" applyAlignment="1">
      <alignment vertical="center" wrapText="1"/>
    </xf>
    <xf numFmtId="2" fontId="14" fillId="0" borderId="1" xfId="0" applyNumberFormat="1" applyFont="1" applyBorder="1" applyAlignment="1">
      <alignment horizontal="right" vertical="center"/>
    </xf>
    <xf numFmtId="0" fontId="13" fillId="2" borderId="1" xfId="1" applyFont="1" applyFill="1" applyBorder="1" applyAlignment="1">
      <alignment horizontal="left" vertical="center" wrapText="1"/>
    </xf>
    <xf numFmtId="2" fontId="14" fillId="2" borderId="1" xfId="1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left" vertical="center" wrapText="1"/>
    </xf>
    <xf numFmtId="41" fontId="14" fillId="2" borderId="1" xfId="0" applyNumberFormat="1" applyFont="1" applyFill="1" applyBorder="1" applyAlignment="1">
      <alignment horizontal="center" vertical="center"/>
    </xf>
    <xf numFmtId="3" fontId="13" fillId="2" borderId="1" xfId="0" applyNumberFormat="1" applyFont="1" applyFill="1" applyBorder="1" applyAlignment="1">
      <alignment horizontal="right" vertical="center"/>
    </xf>
    <xf numFmtId="2" fontId="13" fillId="2" borderId="1" xfId="0" applyNumberFormat="1" applyFont="1" applyFill="1" applyBorder="1" applyAlignment="1">
      <alignment vertical="center"/>
    </xf>
    <xf numFmtId="0" fontId="14" fillId="2" borderId="1" xfId="0" quotePrefix="1" applyFont="1" applyFill="1" applyBorder="1" applyAlignment="1">
      <alignment vertical="center" wrapText="1"/>
    </xf>
    <xf numFmtId="0" fontId="13" fillId="2" borderId="1" xfId="0" quotePrefix="1" applyFont="1" applyFill="1" applyBorder="1" applyAlignment="1">
      <alignment vertical="center" wrapText="1"/>
    </xf>
    <xf numFmtId="164" fontId="13" fillId="2" borderId="1" xfId="22" applyFont="1" applyFill="1" applyBorder="1" applyAlignment="1">
      <alignment horizontal="right" vertical="center"/>
    </xf>
    <xf numFmtId="164" fontId="14" fillId="2" borderId="1" xfId="22" applyFont="1" applyFill="1" applyBorder="1" applyAlignment="1">
      <alignment horizontal="right" vertical="center"/>
    </xf>
    <xf numFmtId="0" fontId="14" fillId="2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0" fillId="2" borderId="4" xfId="0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right" vertical="center"/>
    </xf>
    <xf numFmtId="41" fontId="16" fillId="2" borderId="0" xfId="1" applyNumberFormat="1" applyFont="1" applyFill="1" applyAlignment="1">
      <alignment horizontal="center" vertical="center"/>
    </xf>
    <xf numFmtId="41" fontId="12" fillId="2" borderId="0" xfId="1" applyNumberFormat="1" applyFont="1" applyFill="1" applyAlignment="1">
      <alignment horizontal="center" vertical="center"/>
    </xf>
    <xf numFmtId="41" fontId="19" fillId="2" borderId="0" xfId="1" applyNumberFormat="1" applyFont="1" applyFill="1" applyAlignment="1">
      <alignment horizontal="center" vertical="center"/>
    </xf>
    <xf numFmtId="0" fontId="14" fillId="2" borderId="1" xfId="1" applyFont="1" applyFill="1" applyBorder="1" applyAlignment="1">
      <alignment horizontal="right" vertical="center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3" fillId="0" borderId="1" xfId="0" quotePrefix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3" fontId="14" fillId="2" borderId="1" xfId="1" applyNumberFormat="1" applyFont="1" applyFill="1" applyBorder="1" applyAlignment="1">
      <alignment horizontal="right" vertical="center"/>
    </xf>
    <xf numFmtId="0" fontId="14" fillId="2" borderId="1" xfId="1" applyFont="1" applyFill="1" applyBorder="1" applyAlignment="1">
      <alignment vertical="center"/>
    </xf>
    <xf numFmtId="0" fontId="13" fillId="2" borderId="1" xfId="1" applyFont="1" applyFill="1" applyBorder="1" applyAlignment="1">
      <alignment vertical="center"/>
    </xf>
    <xf numFmtId="0" fontId="13" fillId="2" borderId="1" xfId="1" applyFont="1" applyFill="1" applyBorder="1" applyAlignment="1">
      <alignment horizontal="right" vertical="center"/>
    </xf>
    <xf numFmtId="0" fontId="14" fillId="2" borderId="1" xfId="1" quotePrefix="1" applyFont="1" applyFill="1" applyBorder="1" applyAlignment="1">
      <alignment horizontal="center" vertical="center"/>
    </xf>
    <xf numFmtId="0" fontId="21" fillId="2" borderId="1" xfId="1" quotePrefix="1" applyFont="1" applyFill="1" applyBorder="1" applyAlignment="1">
      <alignment horizontal="right" vertical="center"/>
    </xf>
    <xf numFmtId="3" fontId="14" fillId="2" borderId="1" xfId="22" applyNumberFormat="1" applyFont="1" applyFill="1" applyBorder="1" applyAlignment="1">
      <alignment horizontal="right" vertical="center"/>
    </xf>
    <xf numFmtId="41" fontId="14" fillId="2" borderId="1" xfId="0" applyNumberFormat="1" applyFont="1" applyFill="1" applyBorder="1" applyAlignment="1">
      <alignment horizontal="center" vertical="center" wrapText="1" shrinkToFit="1"/>
    </xf>
    <xf numFmtId="166" fontId="14" fillId="2" borderId="1" xfId="21" quotePrefix="1" applyNumberFormat="1" applyFont="1" applyFill="1" applyBorder="1" applyAlignment="1">
      <alignment horizontal="right" vertical="center"/>
    </xf>
    <xf numFmtId="1" fontId="14" fillId="2" borderId="1" xfId="0" applyNumberFormat="1" applyFont="1" applyFill="1" applyBorder="1" applyAlignment="1">
      <alignment horizontal="right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>
      <alignment vertical="center"/>
    </xf>
    <xf numFmtId="4" fontId="14" fillId="0" borderId="1" xfId="0" applyNumberFormat="1" applyFont="1" applyBorder="1" applyAlignment="1">
      <alignment horizontal="right" vertical="center"/>
    </xf>
    <xf numFmtId="2" fontId="13" fillId="2" borderId="1" xfId="0" quotePrefix="1" applyNumberFormat="1" applyFont="1" applyFill="1" applyBorder="1" applyAlignment="1">
      <alignment horizontal="center" vertical="center"/>
    </xf>
    <xf numFmtId="166" fontId="14" fillId="2" borderId="1" xfId="1" applyNumberFormat="1" applyFont="1" applyFill="1" applyBorder="1" applyAlignment="1">
      <alignment horizontal="right" vertical="center"/>
    </xf>
    <xf numFmtId="4" fontId="14" fillId="2" borderId="1" xfId="1" applyNumberFormat="1" applyFont="1" applyFill="1" applyBorder="1" applyAlignment="1">
      <alignment horizontal="right" vertical="center"/>
    </xf>
    <xf numFmtId="169" fontId="14" fillId="2" borderId="1" xfId="1" applyNumberFormat="1" applyFont="1" applyFill="1" applyBorder="1" applyAlignment="1">
      <alignment horizontal="right" vertical="center"/>
    </xf>
    <xf numFmtId="2" fontId="14" fillId="2" borderId="1" xfId="0" quotePrefix="1" applyNumberFormat="1" applyFont="1" applyFill="1" applyBorder="1" applyAlignment="1">
      <alignment horizontal="right" vertical="center"/>
    </xf>
    <xf numFmtId="2" fontId="14" fillId="2" borderId="1" xfId="1" quotePrefix="1" applyNumberFormat="1" applyFont="1" applyFill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170" fontId="13" fillId="2" borderId="1" xfId="1" applyNumberFormat="1" applyFont="1" applyFill="1" applyBorder="1" applyAlignment="1">
      <alignment vertical="center"/>
    </xf>
    <xf numFmtId="4" fontId="13" fillId="0" borderId="1" xfId="0" applyNumberFormat="1" applyFont="1" applyBorder="1" applyAlignment="1">
      <alignment horizontal="right" vertical="center"/>
    </xf>
    <xf numFmtId="4" fontId="13" fillId="2" borderId="1" xfId="0" applyNumberFormat="1" applyFont="1" applyFill="1" applyBorder="1" applyAlignment="1">
      <alignment vertical="center"/>
    </xf>
    <xf numFmtId="170" fontId="14" fillId="2" borderId="1" xfId="1" applyNumberFormat="1" applyFont="1" applyFill="1" applyBorder="1" applyAlignment="1">
      <alignment vertical="center"/>
    </xf>
    <xf numFmtId="166" fontId="14" fillId="2" borderId="1" xfId="1" applyNumberFormat="1" applyFont="1" applyFill="1" applyBorder="1" applyAlignment="1">
      <alignment vertical="center"/>
    </xf>
    <xf numFmtId="3" fontId="14" fillId="2" borderId="1" xfId="1" applyNumberFormat="1" applyFont="1" applyFill="1" applyBorder="1" applyAlignment="1">
      <alignment horizontal="center" vertical="center"/>
    </xf>
    <xf numFmtId="170" fontId="13" fillId="0" borderId="1" xfId="0" applyNumberFormat="1" applyFont="1" applyBorder="1" applyAlignment="1">
      <alignment vertical="center"/>
    </xf>
    <xf numFmtId="4" fontId="13" fillId="0" borderId="1" xfId="0" applyNumberFormat="1" applyFont="1" applyBorder="1" applyAlignment="1">
      <alignment vertical="center"/>
    </xf>
    <xf numFmtId="4" fontId="13" fillId="2" borderId="1" xfId="1" applyNumberFormat="1" applyFont="1" applyFill="1" applyBorder="1" applyAlignment="1">
      <alignment horizontal="center" vertical="center"/>
    </xf>
    <xf numFmtId="41" fontId="14" fillId="2" borderId="1" xfId="0" quotePrefix="1" applyNumberFormat="1" applyFont="1" applyFill="1" applyBorder="1" applyAlignment="1">
      <alignment horizontal="center" vertical="center"/>
    </xf>
    <xf numFmtId="0" fontId="22" fillId="0" borderId="0" xfId="0" applyFont="1"/>
    <xf numFmtId="0" fontId="14" fillId="0" borderId="1" xfId="20" applyFont="1" applyBorder="1" applyAlignment="1">
      <alignment vertical="center"/>
    </xf>
    <xf numFmtId="0" fontId="13" fillId="0" borderId="1" xfId="0" applyFont="1" applyBorder="1" applyAlignment="1">
      <alignment horizontal="justify" vertical="center" wrapText="1"/>
    </xf>
    <xf numFmtId="164" fontId="14" fillId="0" borderId="1" xfId="22" applyFont="1" applyFill="1" applyBorder="1" applyAlignment="1">
      <alignment horizontal="right" vertical="center"/>
    </xf>
    <xf numFmtId="1" fontId="14" fillId="0" borderId="1" xfId="0" applyNumberFormat="1" applyFont="1" applyBorder="1" applyAlignment="1">
      <alignment horizontal="right" vertical="center"/>
    </xf>
    <xf numFmtId="0" fontId="22" fillId="2" borderId="0" xfId="0" applyFont="1" applyFill="1"/>
    <xf numFmtId="170" fontId="14" fillId="2" borderId="1" xfId="1" applyNumberFormat="1" applyFont="1" applyFill="1" applyBorder="1" applyAlignment="1">
      <alignment horizontal="right" vertical="center"/>
    </xf>
    <xf numFmtId="0" fontId="13" fillId="2" borderId="1" xfId="0" quotePrefix="1" applyFont="1" applyFill="1" applyBorder="1" applyAlignment="1">
      <alignment horizontal="center" vertical="center" wrapText="1"/>
    </xf>
    <xf numFmtId="166" fontId="14" fillId="2" borderId="1" xfId="0" quotePrefix="1" applyNumberFormat="1" applyFont="1" applyFill="1" applyBorder="1" applyAlignment="1">
      <alignment horizontal="right" vertical="center"/>
    </xf>
    <xf numFmtId="0" fontId="14" fillId="0" borderId="1" xfId="1" applyFont="1" applyBorder="1" applyAlignment="1">
      <alignment horizontal="right" vertical="center"/>
    </xf>
    <xf numFmtId="2" fontId="14" fillId="2" borderId="1" xfId="0" applyNumberFormat="1" applyFont="1" applyFill="1" applyBorder="1" applyAlignment="1">
      <alignment horizontal="right" vertical="center"/>
    </xf>
    <xf numFmtId="41" fontId="13" fillId="2" borderId="2" xfId="1" applyNumberFormat="1" applyFont="1" applyFill="1" applyBorder="1" applyAlignment="1">
      <alignment horizontal="center" vertical="center" wrapText="1"/>
    </xf>
    <xf numFmtId="41" fontId="13" fillId="2" borderId="4" xfId="1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41" fontId="12" fillId="2" borderId="0" xfId="1" applyNumberFormat="1" applyFont="1" applyFill="1" applyAlignment="1">
      <alignment horizontal="center" vertical="center"/>
    </xf>
    <xf numFmtId="41" fontId="16" fillId="2" borderId="0" xfId="1" applyNumberFormat="1" applyFont="1" applyFill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41" fontId="13" fillId="2" borderId="1" xfId="1" applyNumberFormat="1" applyFont="1" applyFill="1" applyBorder="1" applyAlignment="1">
      <alignment horizontal="center" vertical="center" wrapText="1"/>
    </xf>
    <xf numFmtId="41" fontId="17" fillId="2" borderId="5" xfId="1" quotePrefix="1" applyNumberFormat="1" applyFont="1" applyFill="1" applyBorder="1" applyAlignment="1">
      <alignment horizontal="center" vertical="center"/>
    </xf>
    <xf numFmtId="41" fontId="17" fillId="2" borderId="6" xfId="1" quotePrefix="1" applyNumberFormat="1" applyFont="1" applyFill="1" applyBorder="1" applyAlignment="1">
      <alignment horizontal="center" vertical="center"/>
    </xf>
    <xf numFmtId="41" fontId="13" fillId="0" borderId="2" xfId="1" applyNumberFormat="1" applyFont="1" applyBorder="1" applyAlignment="1">
      <alignment horizontal="center" vertical="center" wrapText="1"/>
    </xf>
    <xf numFmtId="41" fontId="13" fillId="0" borderId="4" xfId="1" applyNumberFormat="1" applyFont="1" applyBorder="1" applyAlignment="1">
      <alignment horizontal="center" vertical="center" wrapText="1"/>
    </xf>
    <xf numFmtId="41" fontId="14" fillId="2" borderId="2" xfId="0" applyNumberFormat="1" applyFont="1" applyFill="1" applyBorder="1" applyAlignment="1">
      <alignment horizontal="center" vertical="center"/>
    </xf>
    <xf numFmtId="41" fontId="14" fillId="2" borderId="4" xfId="0" applyNumberFormat="1" applyFont="1" applyFill="1" applyBorder="1" applyAlignment="1">
      <alignment horizontal="center" vertical="center"/>
    </xf>
    <xf numFmtId="41" fontId="14" fillId="2" borderId="3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</cellXfs>
  <cellStyles count="23">
    <cellStyle name="Comma [0]" xfId="22" builtinId="6"/>
    <cellStyle name="Comma [0] 2" xfId="6" xr:uid="{00000000-0005-0000-0000-000002000000}"/>
    <cellStyle name="Comma 13 2" xfId="12" xr:uid="{00000000-0005-0000-0000-000003000000}"/>
    <cellStyle name="Comma 13 2 2" xfId="8" xr:uid="{00000000-0005-0000-0000-000004000000}"/>
    <cellStyle name="Comma 15" xfId="2" xr:uid="{00000000-0005-0000-0000-000005000000}"/>
    <cellStyle name="Comma 2" xfId="3" xr:uid="{00000000-0005-0000-0000-000006000000}"/>
    <cellStyle name="Comma 2 2" xfId="5" xr:uid="{00000000-0005-0000-0000-000007000000}"/>
    <cellStyle name="Comma 29" xfId="10" xr:uid="{00000000-0005-0000-0000-000008000000}"/>
    <cellStyle name="Comma 3" xfId="16" xr:uid="{00000000-0005-0000-0000-000009000000}"/>
    <cellStyle name="Comma 4" xfId="13" xr:uid="{00000000-0005-0000-0000-00000A000000}"/>
    <cellStyle name="Comma 5" xfId="17" xr:uid="{00000000-0005-0000-0000-00000B000000}"/>
    <cellStyle name="Normal" xfId="0" builtinId="0"/>
    <cellStyle name="Normal 2" xfId="1" xr:uid="{00000000-0005-0000-0000-00000D000000}"/>
    <cellStyle name="Normal 2 2" xfId="15" xr:uid="{00000000-0005-0000-0000-00000E000000}"/>
    <cellStyle name="Normal 2 3" xfId="11" xr:uid="{00000000-0005-0000-0000-00000F000000}"/>
    <cellStyle name="Normal 3" xfId="4" xr:uid="{00000000-0005-0000-0000-000010000000}"/>
    <cellStyle name="Normal 3 2" xfId="14" xr:uid="{00000000-0005-0000-0000-000011000000}"/>
    <cellStyle name="Normal 4" xfId="18" xr:uid="{00000000-0005-0000-0000-000012000000}"/>
    <cellStyle name="Normal 49" xfId="7" xr:uid="{00000000-0005-0000-0000-000013000000}"/>
    <cellStyle name="Normal 6" xfId="19" xr:uid="{00000000-0005-0000-0000-000014000000}"/>
    <cellStyle name="Normal_Sheet1" xfId="20" xr:uid="{00000000-0005-0000-0000-000015000000}"/>
    <cellStyle name="Normal_Sheet1_Phu luc kem theo BC chinh tri ( Dai hoi)" xfId="21" xr:uid="{00000000-0005-0000-0000-000016000000}"/>
    <cellStyle name="Percent 3" xfId="9" xr:uid="{00000000-0005-0000-0000-000017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7"/>
  <sheetViews>
    <sheetView tabSelected="1" topLeftCell="A34" zoomScale="38" zoomScaleNormal="70" workbookViewId="0">
      <selection activeCell="G15" sqref="G15"/>
    </sheetView>
  </sheetViews>
  <sheetFormatPr defaultColWidth="9.140625" defaultRowHeight="16.5"/>
  <cols>
    <col min="1" max="1" width="6.42578125" style="2" customWidth="1"/>
    <col min="2" max="2" width="50.5703125" style="6" customWidth="1"/>
    <col min="3" max="3" width="13.140625" style="3" customWidth="1"/>
    <col min="4" max="6" width="13.140625" style="7" customWidth="1"/>
    <col min="7" max="7" width="13.140625" style="10" customWidth="1"/>
    <col min="8" max="9" width="13.140625" style="7" customWidth="1"/>
    <col min="10" max="10" width="13.85546875" style="2" customWidth="1"/>
    <col min="11" max="12" width="13.7109375" style="2" customWidth="1"/>
    <col min="13" max="13" width="24.85546875" style="2" customWidth="1"/>
    <col min="14" max="14" width="29.42578125" style="8" customWidth="1"/>
    <col min="15" max="16384" width="9.140625" style="2"/>
  </cols>
  <sheetData>
    <row r="1" spans="1:14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4" s="1" customFormat="1" ht="20.25">
      <c r="A2" s="124" t="s">
        <v>30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59"/>
    </row>
    <row r="3" spans="1:14" s="1" customFormat="1" ht="18.75">
      <c r="A3" s="123" t="s">
        <v>93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60"/>
    </row>
    <row r="4" spans="1:14" s="1" customFormat="1" ht="22.5" customHeight="1">
      <c r="A4" s="128"/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61"/>
    </row>
    <row r="5" spans="1:14" ht="27.75" customHeight="1">
      <c r="A5" s="125" t="s">
        <v>0</v>
      </c>
      <c r="B5" s="126" t="s">
        <v>1</v>
      </c>
      <c r="C5" s="125" t="s">
        <v>2</v>
      </c>
      <c r="D5" s="127" t="s">
        <v>43</v>
      </c>
      <c r="E5" s="117" t="s">
        <v>69</v>
      </c>
      <c r="F5" s="117" t="s">
        <v>89</v>
      </c>
      <c r="G5" s="130" t="s">
        <v>86</v>
      </c>
      <c r="H5" s="117" t="s">
        <v>88</v>
      </c>
      <c r="I5" s="117" t="s">
        <v>87</v>
      </c>
      <c r="J5" s="127" t="s">
        <v>44</v>
      </c>
      <c r="K5" s="117" t="s">
        <v>70</v>
      </c>
      <c r="L5" s="117" t="s">
        <v>56</v>
      </c>
      <c r="M5" s="127" t="s">
        <v>29</v>
      </c>
      <c r="N5" s="135" t="s">
        <v>74</v>
      </c>
    </row>
    <row r="6" spans="1:14" ht="65.099999999999994" customHeight="1">
      <c r="A6" s="125"/>
      <c r="B6" s="126"/>
      <c r="C6" s="125"/>
      <c r="D6" s="127"/>
      <c r="E6" s="118"/>
      <c r="F6" s="118"/>
      <c r="G6" s="131"/>
      <c r="H6" s="118"/>
      <c r="I6" s="118"/>
      <c r="J6" s="127"/>
      <c r="K6" s="118"/>
      <c r="L6" s="118"/>
      <c r="M6" s="127"/>
      <c r="N6" s="135"/>
    </row>
    <row r="7" spans="1:14" s="65" customFormat="1" ht="27.75" customHeight="1">
      <c r="A7" s="20" t="s">
        <v>53</v>
      </c>
      <c r="B7" s="63" t="s">
        <v>54</v>
      </c>
      <c r="C7" s="20" t="s">
        <v>55</v>
      </c>
      <c r="D7" s="64">
        <v>1</v>
      </c>
      <c r="E7" s="64">
        <v>2</v>
      </c>
      <c r="F7" s="64">
        <v>3</v>
      </c>
      <c r="G7" s="32">
        <v>4</v>
      </c>
      <c r="H7" s="64">
        <v>5</v>
      </c>
      <c r="I7" s="64">
        <v>6</v>
      </c>
      <c r="J7" s="64" t="s">
        <v>90</v>
      </c>
      <c r="K7" s="64" t="s">
        <v>91</v>
      </c>
      <c r="L7" s="64" t="s">
        <v>92</v>
      </c>
      <c r="M7" s="64">
        <v>10</v>
      </c>
      <c r="N7" s="72">
        <v>11</v>
      </c>
    </row>
    <row r="8" spans="1:14" ht="27.6" customHeight="1">
      <c r="A8" s="13">
        <v>1</v>
      </c>
      <c r="B8" s="27" t="s">
        <v>16</v>
      </c>
      <c r="C8" s="22" t="s">
        <v>4</v>
      </c>
      <c r="D8" s="28" t="s">
        <v>34</v>
      </c>
      <c r="E8" s="29">
        <v>11.4</v>
      </c>
      <c r="F8" s="89" t="s">
        <v>41</v>
      </c>
      <c r="G8" s="76"/>
      <c r="H8" s="76">
        <v>14.38</v>
      </c>
      <c r="I8" s="20" t="s">
        <v>57</v>
      </c>
      <c r="J8" s="20" t="s">
        <v>57</v>
      </c>
      <c r="K8" s="20" t="s">
        <v>57</v>
      </c>
      <c r="L8" s="20" t="s">
        <v>57</v>
      </c>
      <c r="M8" s="120" t="s">
        <v>68</v>
      </c>
      <c r="N8" s="120" t="s">
        <v>77</v>
      </c>
    </row>
    <row r="9" spans="1:14" ht="27.6" customHeight="1">
      <c r="A9" s="14"/>
      <c r="B9" s="31" t="s">
        <v>17</v>
      </c>
      <c r="C9" s="32" t="s">
        <v>3</v>
      </c>
      <c r="D9" s="23">
        <v>2645.45</v>
      </c>
      <c r="E9" s="23">
        <v>2674.66</v>
      </c>
      <c r="F9" s="89" t="s">
        <v>41</v>
      </c>
      <c r="G9" s="62">
        <v>664.8</v>
      </c>
      <c r="H9" s="91">
        <v>2014.91</v>
      </c>
      <c r="I9" s="112">
        <f>SUM(I10:I12)</f>
        <v>1761.55</v>
      </c>
      <c r="J9" s="62">
        <f>ROUND(H9*100/D9,2)</f>
        <v>76.17</v>
      </c>
      <c r="K9" s="62">
        <f>ROUND(H9*100/E9,2)</f>
        <v>75.33</v>
      </c>
      <c r="L9" s="62">
        <f>ROUND(H9*100/I9,2)</f>
        <v>114.38</v>
      </c>
      <c r="M9" s="121"/>
      <c r="N9" s="121"/>
    </row>
    <row r="10" spans="1:14" ht="27.6" customHeight="1">
      <c r="A10" s="14"/>
      <c r="B10" s="31" t="s">
        <v>11</v>
      </c>
      <c r="C10" s="32" t="s">
        <v>3</v>
      </c>
      <c r="D10" s="25">
        <v>837.14</v>
      </c>
      <c r="E10" s="25">
        <v>862.17</v>
      </c>
      <c r="F10" s="89" t="s">
        <v>41</v>
      </c>
      <c r="G10" s="62">
        <v>217.92</v>
      </c>
      <c r="H10" s="62">
        <v>653.77</v>
      </c>
      <c r="I10" s="92">
        <v>539.54999999999995</v>
      </c>
      <c r="J10" s="45">
        <f>ROUND(H10*100/D10,2)</f>
        <v>78.099999999999994</v>
      </c>
      <c r="K10" s="62">
        <f>ROUND(H10*100/E10,2)</f>
        <v>75.83</v>
      </c>
      <c r="L10" s="62">
        <f t="shared" ref="L10:L12" si="0">ROUND(H10*100/I10,2)</f>
        <v>121.17</v>
      </c>
      <c r="M10" s="121"/>
      <c r="N10" s="121"/>
    </row>
    <row r="11" spans="1:14" ht="27.75" customHeight="1">
      <c r="A11" s="14"/>
      <c r="B11" s="31" t="s">
        <v>81</v>
      </c>
      <c r="C11" s="32" t="s">
        <v>3</v>
      </c>
      <c r="D11" s="25">
        <v>633.30999999999995</v>
      </c>
      <c r="E11" s="25">
        <v>634.19000000000005</v>
      </c>
      <c r="F11" s="89" t="s">
        <v>41</v>
      </c>
      <c r="G11" s="62">
        <v>161.03</v>
      </c>
      <c r="H11" s="62">
        <v>468.98</v>
      </c>
      <c r="I11" s="90">
        <v>429</v>
      </c>
      <c r="J11" s="45">
        <f>ROUND(H11*100/D11,2)</f>
        <v>74.05</v>
      </c>
      <c r="K11" s="62">
        <f>ROUND(H11*100/E11,2)</f>
        <v>73.95</v>
      </c>
      <c r="L11" s="62">
        <f t="shared" si="0"/>
        <v>109.32</v>
      </c>
      <c r="M11" s="121"/>
      <c r="N11" s="121"/>
    </row>
    <row r="12" spans="1:14" ht="27.6" customHeight="1">
      <c r="A12" s="14"/>
      <c r="B12" s="31" t="s">
        <v>18</v>
      </c>
      <c r="C12" s="32" t="s">
        <v>3</v>
      </c>
      <c r="D12" s="33">
        <v>1175</v>
      </c>
      <c r="E12" s="23">
        <v>1178.3</v>
      </c>
      <c r="F12" s="89" t="s">
        <v>41</v>
      </c>
      <c r="G12" s="62">
        <v>285.85000000000002</v>
      </c>
      <c r="H12" s="62">
        <v>892.16</v>
      </c>
      <c r="I12" s="90">
        <v>793</v>
      </c>
      <c r="J12" s="62">
        <f>ROUND(H12*100/D12,2)</f>
        <v>75.930000000000007</v>
      </c>
      <c r="K12" s="62">
        <f>ROUND(H12*100/E12,2)</f>
        <v>75.72</v>
      </c>
      <c r="L12" s="62">
        <f t="shared" si="0"/>
        <v>112.5</v>
      </c>
      <c r="M12" s="121"/>
      <c r="N12" s="121"/>
    </row>
    <row r="13" spans="1:14" ht="45.6" customHeight="1">
      <c r="A13" s="13">
        <v>2</v>
      </c>
      <c r="B13" s="27" t="s">
        <v>21</v>
      </c>
      <c r="C13" s="34" t="s">
        <v>22</v>
      </c>
      <c r="D13" s="35" t="s">
        <v>39</v>
      </c>
      <c r="E13" s="35">
        <v>90</v>
      </c>
      <c r="F13" s="89" t="s">
        <v>41</v>
      </c>
      <c r="G13" s="20" t="s">
        <v>57</v>
      </c>
      <c r="H13" s="20" t="s">
        <v>57</v>
      </c>
      <c r="I13" s="20" t="s">
        <v>57</v>
      </c>
      <c r="J13" s="20" t="s">
        <v>57</v>
      </c>
      <c r="K13" s="20" t="s">
        <v>57</v>
      </c>
      <c r="L13" s="20" t="s">
        <v>57</v>
      </c>
      <c r="M13" s="34" t="s">
        <v>67</v>
      </c>
      <c r="N13" s="122"/>
    </row>
    <row r="14" spans="1:14" s="111" customFormat="1" ht="56.1" customHeight="1">
      <c r="A14" s="113">
        <v>3</v>
      </c>
      <c r="B14" s="19" t="s">
        <v>40</v>
      </c>
      <c r="C14" s="34" t="s">
        <v>3</v>
      </c>
      <c r="D14" s="62">
        <v>51</v>
      </c>
      <c r="E14" s="62">
        <v>78.495999999999995</v>
      </c>
      <c r="F14" s="114">
        <v>5.5</v>
      </c>
      <c r="G14" s="115">
        <v>13.8</v>
      </c>
      <c r="H14" s="90">
        <v>51.5</v>
      </c>
      <c r="I14" s="90">
        <v>33</v>
      </c>
      <c r="J14" s="116">
        <f>H14/D14*100</f>
        <v>100.98039215686273</v>
      </c>
      <c r="K14" s="45">
        <f>H14/E14*100</f>
        <v>65.608438646555243</v>
      </c>
      <c r="L14" s="62">
        <f>ROUND(H14/I14*100,2)</f>
        <v>156.06</v>
      </c>
      <c r="M14" s="20"/>
      <c r="N14" s="34" t="s">
        <v>78</v>
      </c>
    </row>
    <row r="15" spans="1:14" ht="54.6" customHeight="1">
      <c r="A15" s="13">
        <v>4</v>
      </c>
      <c r="B15" s="27" t="s">
        <v>19</v>
      </c>
      <c r="C15" s="22" t="s">
        <v>3</v>
      </c>
      <c r="D15" s="25">
        <v>847.35</v>
      </c>
      <c r="E15" s="20" t="s">
        <v>57</v>
      </c>
      <c r="F15" s="93">
        <v>70.849999999999994</v>
      </c>
      <c r="G15" s="24">
        <v>215.1</v>
      </c>
      <c r="H15" s="25">
        <v>650.25</v>
      </c>
      <c r="I15" s="90">
        <v>621</v>
      </c>
      <c r="J15" s="26">
        <f>H15/D15*100</f>
        <v>76.739245884227287</v>
      </c>
      <c r="K15" s="20" t="s">
        <v>57</v>
      </c>
      <c r="L15" s="62">
        <f>ROUND(H15*100/I15,2)</f>
        <v>104.71</v>
      </c>
      <c r="M15" s="18"/>
      <c r="N15" s="84" t="s">
        <v>76</v>
      </c>
    </row>
    <row r="16" spans="1:14" ht="49.5">
      <c r="A16" s="13">
        <v>5</v>
      </c>
      <c r="B16" s="27" t="s">
        <v>20</v>
      </c>
      <c r="C16" s="22" t="s">
        <v>4</v>
      </c>
      <c r="D16" s="25">
        <v>95</v>
      </c>
      <c r="E16" s="25">
        <v>100</v>
      </c>
      <c r="F16" s="89" t="s">
        <v>41</v>
      </c>
      <c r="G16" s="94" t="s">
        <v>41</v>
      </c>
      <c r="H16" s="45">
        <f>ROUND(126.013/201.711*100,2)</f>
        <v>62.47</v>
      </c>
      <c r="I16" s="20" t="s">
        <v>57</v>
      </c>
      <c r="J16" s="45">
        <f>ROUND(H16*100/95,2)</f>
        <v>65.760000000000005</v>
      </c>
      <c r="K16" s="45">
        <f>ROUND(H16*100/E16,2)</f>
        <v>62.47</v>
      </c>
      <c r="L16" s="20" t="s">
        <v>57</v>
      </c>
      <c r="M16" s="83" t="s">
        <v>104</v>
      </c>
      <c r="N16" s="34" t="s">
        <v>75</v>
      </c>
    </row>
    <row r="17" spans="1:14" s="12" customFormat="1" ht="43.5" customHeight="1">
      <c r="A17" s="15">
        <v>6</v>
      </c>
      <c r="B17" s="41" t="s">
        <v>23</v>
      </c>
      <c r="C17" s="16" t="s">
        <v>4</v>
      </c>
      <c r="D17" s="24">
        <v>40</v>
      </c>
      <c r="E17" s="20" t="s">
        <v>57</v>
      </c>
      <c r="F17" s="89" t="s">
        <v>41</v>
      </c>
      <c r="G17" s="62">
        <v>40</v>
      </c>
      <c r="H17" s="62">
        <v>40</v>
      </c>
      <c r="I17" s="21" t="s">
        <v>57</v>
      </c>
      <c r="J17" s="62">
        <f>H17*100/D17</f>
        <v>100</v>
      </c>
      <c r="K17" s="20" t="s">
        <v>57</v>
      </c>
      <c r="L17" s="21" t="s">
        <v>57</v>
      </c>
      <c r="M17" s="86" t="s">
        <v>84</v>
      </c>
      <c r="N17" s="120" t="s">
        <v>31</v>
      </c>
    </row>
    <row r="18" spans="1:14" s="12" customFormat="1" ht="30" customHeight="1">
      <c r="A18" s="17" t="s">
        <v>41</v>
      </c>
      <c r="B18" s="42" t="s">
        <v>6</v>
      </c>
      <c r="C18" s="16" t="s">
        <v>4</v>
      </c>
      <c r="D18" s="38">
        <v>98</v>
      </c>
      <c r="E18" s="20" t="s">
        <v>57</v>
      </c>
      <c r="F18" s="89" t="s">
        <v>41</v>
      </c>
      <c r="G18" s="62">
        <v>100</v>
      </c>
      <c r="H18" s="62">
        <v>100</v>
      </c>
      <c r="I18" s="21" t="s">
        <v>57</v>
      </c>
      <c r="J18" s="62">
        <f>ROUND(H18*100/D18,2)</f>
        <v>102.04</v>
      </c>
      <c r="K18" s="20" t="s">
        <v>57</v>
      </c>
      <c r="L18" s="21" t="s">
        <v>57</v>
      </c>
      <c r="M18" s="16" t="s">
        <v>64</v>
      </c>
      <c r="N18" s="121"/>
    </row>
    <row r="19" spans="1:14" s="106" customFormat="1" ht="30" customHeight="1">
      <c r="A19" s="17" t="s">
        <v>41</v>
      </c>
      <c r="B19" s="107" t="s">
        <v>7</v>
      </c>
      <c r="C19" s="16" t="s">
        <v>4</v>
      </c>
      <c r="D19" s="38">
        <v>99</v>
      </c>
      <c r="E19" s="20" t="s">
        <v>57</v>
      </c>
      <c r="F19" s="89" t="s">
        <v>41</v>
      </c>
      <c r="G19" s="62">
        <v>99.21</v>
      </c>
      <c r="H19" s="62">
        <v>99.21</v>
      </c>
      <c r="I19" s="21" t="s">
        <v>57</v>
      </c>
      <c r="J19" s="62">
        <f>ROUND(H19*100/D19,2)</f>
        <v>100.21</v>
      </c>
      <c r="K19" s="20" t="s">
        <v>57</v>
      </c>
      <c r="L19" s="21" t="s">
        <v>57</v>
      </c>
      <c r="M19" s="16" t="s">
        <v>64</v>
      </c>
      <c r="N19" s="121"/>
    </row>
    <row r="20" spans="1:14" s="106" customFormat="1" ht="27.95" customHeight="1">
      <c r="A20" s="17" t="s">
        <v>41</v>
      </c>
      <c r="B20" s="36" t="s">
        <v>8</v>
      </c>
      <c r="C20" s="16" t="s">
        <v>4</v>
      </c>
      <c r="D20" s="38">
        <v>98</v>
      </c>
      <c r="E20" s="20" t="s">
        <v>57</v>
      </c>
      <c r="F20" s="20"/>
      <c r="G20" s="62">
        <v>96.3</v>
      </c>
      <c r="H20" s="62">
        <v>96.3</v>
      </c>
      <c r="I20" s="21" t="s">
        <v>57</v>
      </c>
      <c r="J20" s="62">
        <f>ROUND(H20*100/D20,2)</f>
        <v>98.27</v>
      </c>
      <c r="K20" s="20" t="s">
        <v>57</v>
      </c>
      <c r="L20" s="21" t="s">
        <v>57</v>
      </c>
      <c r="M20" s="95" t="s">
        <v>103</v>
      </c>
      <c r="N20" s="121"/>
    </row>
    <row r="21" spans="1:14" s="12" customFormat="1" ht="66">
      <c r="A21" s="17" t="s">
        <v>41</v>
      </c>
      <c r="B21" s="36" t="s">
        <v>9</v>
      </c>
      <c r="C21" s="16" t="s">
        <v>4</v>
      </c>
      <c r="D21" s="38">
        <v>98</v>
      </c>
      <c r="E21" s="20" t="s">
        <v>57</v>
      </c>
      <c r="F21" s="20"/>
      <c r="G21" s="62">
        <v>98.2</v>
      </c>
      <c r="H21" s="62">
        <v>98.2</v>
      </c>
      <c r="I21" s="21" t="s">
        <v>57</v>
      </c>
      <c r="J21" s="45">
        <f>ROUND(H21*100/D21,2)</f>
        <v>100.2</v>
      </c>
      <c r="K21" s="20" t="s">
        <v>57</v>
      </c>
      <c r="L21" s="21" t="s">
        <v>57</v>
      </c>
      <c r="M21" s="95" t="s">
        <v>102</v>
      </c>
      <c r="N21" s="121"/>
    </row>
    <row r="22" spans="1:14" s="68" customFormat="1" ht="132">
      <c r="A22" s="66">
        <v>7</v>
      </c>
      <c r="B22" s="67" t="s">
        <v>24</v>
      </c>
      <c r="C22" s="16" t="s">
        <v>4</v>
      </c>
      <c r="D22" s="38">
        <v>95.5</v>
      </c>
      <c r="E22" s="20" t="s">
        <v>57</v>
      </c>
      <c r="F22" s="62">
        <f>ROUND(41782/42542*100,2)</f>
        <v>98.21</v>
      </c>
      <c r="G22" s="43">
        <f>ROUND(41782/42542*100,2)</f>
        <v>98.21</v>
      </c>
      <c r="H22" s="43">
        <f>ROUND(41782/42542*100,2)</f>
        <v>98.21</v>
      </c>
      <c r="I22" s="21" t="s">
        <v>57</v>
      </c>
      <c r="J22" s="45">
        <f>G22/D22*100</f>
        <v>102.83769633507853</v>
      </c>
      <c r="K22" s="20" t="s">
        <v>57</v>
      </c>
      <c r="L22" s="21" t="s">
        <v>57</v>
      </c>
      <c r="M22" s="95" t="s">
        <v>94</v>
      </c>
      <c r="N22" s="121"/>
    </row>
    <row r="23" spans="1:14" s="68" customFormat="1" ht="33.6" customHeight="1">
      <c r="A23" s="66">
        <v>8</v>
      </c>
      <c r="B23" s="70" t="s">
        <v>72</v>
      </c>
      <c r="C23" s="16" t="s">
        <v>4</v>
      </c>
      <c r="D23" s="38">
        <v>19.850000000000001</v>
      </c>
      <c r="E23" s="20" t="s">
        <v>57</v>
      </c>
      <c r="F23" s="62">
        <v>19.940000000000001</v>
      </c>
      <c r="G23" s="62">
        <v>19.940000000000001</v>
      </c>
      <c r="H23" s="62">
        <v>19.940000000000001</v>
      </c>
      <c r="I23" s="20" t="s">
        <v>57</v>
      </c>
      <c r="J23" s="62">
        <f>ROUND(H23*100/D23,2)</f>
        <v>100.45</v>
      </c>
      <c r="K23" s="20" t="s">
        <v>57</v>
      </c>
      <c r="L23" s="20" t="s">
        <v>57</v>
      </c>
      <c r="M23" s="67"/>
      <c r="N23" s="121"/>
    </row>
    <row r="24" spans="1:14" s="12" customFormat="1" ht="38.450000000000003" customHeight="1">
      <c r="A24" s="15">
        <v>9</v>
      </c>
      <c r="B24" s="69" t="s">
        <v>80</v>
      </c>
      <c r="C24" s="16" t="s">
        <v>4</v>
      </c>
      <c r="D24" s="24" t="s">
        <v>38</v>
      </c>
      <c r="E24" s="20" t="s">
        <v>57</v>
      </c>
      <c r="F24" s="62">
        <v>95.54</v>
      </c>
      <c r="G24" s="43">
        <v>95.54</v>
      </c>
      <c r="H24" s="62">
        <v>95.54</v>
      </c>
      <c r="I24" s="21" t="s">
        <v>57</v>
      </c>
      <c r="J24" s="62">
        <f>ROUND(H24*100/D24,2)</f>
        <v>100.04</v>
      </c>
      <c r="K24" s="20" t="s">
        <v>57</v>
      </c>
      <c r="L24" s="21" t="s">
        <v>57</v>
      </c>
      <c r="M24" s="36"/>
      <c r="N24" s="121"/>
    </row>
    <row r="25" spans="1:14" s="12" customFormat="1" ht="30" customHeight="1">
      <c r="A25" s="17" t="s">
        <v>41</v>
      </c>
      <c r="B25" s="39" t="s">
        <v>14</v>
      </c>
      <c r="C25" s="16" t="s">
        <v>4</v>
      </c>
      <c r="D25" s="40">
        <v>26</v>
      </c>
      <c r="E25" s="20" t="s">
        <v>57</v>
      </c>
      <c r="F25" s="62">
        <v>26.5</v>
      </c>
      <c r="G25" s="62">
        <v>26.5</v>
      </c>
      <c r="H25" s="62">
        <v>26.5</v>
      </c>
      <c r="I25" s="21" t="s">
        <v>57</v>
      </c>
      <c r="J25" s="62">
        <f>ROUND(H25*100/D25,2)</f>
        <v>101.92</v>
      </c>
      <c r="K25" s="20" t="s">
        <v>57</v>
      </c>
      <c r="L25" s="21" t="s">
        <v>57</v>
      </c>
      <c r="M25" s="36"/>
      <c r="N25" s="121"/>
    </row>
    <row r="26" spans="1:14" s="106" customFormat="1" ht="38.1" customHeight="1">
      <c r="A26" s="15">
        <v>10</v>
      </c>
      <c r="B26" s="108" t="s">
        <v>25</v>
      </c>
      <c r="C26" s="16" t="s">
        <v>26</v>
      </c>
      <c r="D26" s="109">
        <v>1400</v>
      </c>
      <c r="E26" s="20" t="s">
        <v>57</v>
      </c>
      <c r="F26" s="62">
        <v>211</v>
      </c>
      <c r="G26" s="110">
        <v>361</v>
      </c>
      <c r="H26" s="110">
        <v>1051</v>
      </c>
      <c r="I26" s="21" t="s">
        <v>57</v>
      </c>
      <c r="J26" s="26">
        <f>H26/D26*100</f>
        <v>75.071428571428569</v>
      </c>
      <c r="K26" s="20" t="s">
        <v>57</v>
      </c>
      <c r="L26" s="21" t="s">
        <v>57</v>
      </c>
      <c r="M26" s="36"/>
      <c r="N26" s="121"/>
    </row>
    <row r="27" spans="1:14" s="12" customFormat="1" ht="39" customHeight="1">
      <c r="A27" s="15">
        <v>11</v>
      </c>
      <c r="B27" s="37" t="s">
        <v>73</v>
      </c>
      <c r="C27" s="16" t="s">
        <v>4</v>
      </c>
      <c r="D27" s="40" t="s">
        <v>42</v>
      </c>
      <c r="E27" s="20" t="s">
        <v>57</v>
      </c>
      <c r="F27" s="45">
        <v>4.66</v>
      </c>
      <c r="G27" s="45">
        <v>4.66</v>
      </c>
      <c r="H27" s="45">
        <v>4.66</v>
      </c>
      <c r="I27" s="21" t="s">
        <v>57</v>
      </c>
      <c r="J27" s="62">
        <v>0.64</v>
      </c>
      <c r="K27" s="20" t="s">
        <v>57</v>
      </c>
      <c r="L27" s="21" t="s">
        <v>57</v>
      </c>
      <c r="M27" s="80" t="s">
        <v>95</v>
      </c>
      <c r="N27" s="122"/>
    </row>
    <row r="28" spans="1:14" s="9" customFormat="1" ht="72" customHeight="1">
      <c r="A28" s="13">
        <v>12</v>
      </c>
      <c r="B28" s="27" t="s">
        <v>5</v>
      </c>
      <c r="C28" s="22" t="s">
        <v>4</v>
      </c>
      <c r="D28" s="25">
        <v>0.75</v>
      </c>
      <c r="E28" s="20" t="s">
        <v>57</v>
      </c>
      <c r="F28" s="20" t="s">
        <v>57</v>
      </c>
      <c r="G28" s="20" t="s">
        <v>57</v>
      </c>
      <c r="H28" s="20" t="s">
        <v>57</v>
      </c>
      <c r="I28" s="20" t="s">
        <v>57</v>
      </c>
      <c r="J28" s="20" t="s">
        <v>57</v>
      </c>
      <c r="K28" s="20" t="s">
        <v>57</v>
      </c>
      <c r="L28" s="20" t="s">
        <v>57</v>
      </c>
      <c r="M28" s="80" t="s">
        <v>96</v>
      </c>
      <c r="N28" s="121" t="s">
        <v>33</v>
      </c>
    </row>
    <row r="29" spans="1:14" s="4" customFormat="1" ht="33">
      <c r="A29" s="11">
        <v>13</v>
      </c>
      <c r="B29" s="44" t="s">
        <v>12</v>
      </c>
      <c r="C29" s="20" t="s">
        <v>4</v>
      </c>
      <c r="D29" s="45" t="s">
        <v>35</v>
      </c>
      <c r="E29" s="20" t="s">
        <v>57</v>
      </c>
      <c r="F29" s="20" t="s">
        <v>57</v>
      </c>
      <c r="G29" s="62">
        <v>2.11</v>
      </c>
      <c r="H29" s="62">
        <v>55.58</v>
      </c>
      <c r="I29" s="20" t="s">
        <v>57</v>
      </c>
      <c r="J29" s="62">
        <f>ROUND(H29*100/D29,2)</f>
        <v>86.64</v>
      </c>
      <c r="K29" s="20" t="s">
        <v>57</v>
      </c>
      <c r="L29" s="20" t="s">
        <v>57</v>
      </c>
      <c r="M29" s="80" t="s">
        <v>97</v>
      </c>
      <c r="N29" s="121"/>
    </row>
    <row r="30" spans="1:14" s="4" customFormat="1" ht="56.1" customHeight="1">
      <c r="A30" s="11">
        <v>14</v>
      </c>
      <c r="B30" s="44" t="s">
        <v>13</v>
      </c>
      <c r="C30" s="20" t="s">
        <v>4</v>
      </c>
      <c r="D30" s="45" t="s">
        <v>36</v>
      </c>
      <c r="E30" s="20" t="s">
        <v>57</v>
      </c>
      <c r="F30" s="20" t="s">
        <v>57</v>
      </c>
      <c r="G30" s="62">
        <v>75</v>
      </c>
      <c r="H30" s="62">
        <v>75</v>
      </c>
      <c r="I30" s="20" t="s">
        <v>57</v>
      </c>
      <c r="J30" s="62">
        <f>ROUND(H30*100/D30,2)</f>
        <v>117.65</v>
      </c>
      <c r="K30" s="20" t="s">
        <v>57</v>
      </c>
      <c r="L30" s="20" t="s">
        <v>57</v>
      </c>
      <c r="M30" s="85" t="s">
        <v>83</v>
      </c>
      <c r="N30" s="122"/>
    </row>
    <row r="31" spans="1:14" s="5" customFormat="1" ht="30" customHeight="1">
      <c r="A31" s="11">
        <v>15</v>
      </c>
      <c r="B31" s="46" t="s">
        <v>27</v>
      </c>
      <c r="C31" s="22" t="s">
        <v>4</v>
      </c>
      <c r="D31" s="81" t="s">
        <v>37</v>
      </c>
      <c r="E31" s="20" t="s">
        <v>57</v>
      </c>
      <c r="F31" s="20" t="s">
        <v>57</v>
      </c>
      <c r="G31" s="62">
        <v>0.75</v>
      </c>
      <c r="H31" s="62">
        <v>0.75</v>
      </c>
      <c r="I31" s="20" t="s">
        <v>57</v>
      </c>
      <c r="J31" s="62">
        <v>100</v>
      </c>
      <c r="K31" s="20" t="s">
        <v>57</v>
      </c>
      <c r="L31" s="20" t="s">
        <v>57</v>
      </c>
      <c r="M31" s="47" t="s">
        <v>64</v>
      </c>
      <c r="N31" s="132" t="s">
        <v>59</v>
      </c>
    </row>
    <row r="32" spans="1:14" s="5" customFormat="1" ht="33">
      <c r="A32" s="11">
        <v>16</v>
      </c>
      <c r="B32" s="46" t="s">
        <v>71</v>
      </c>
      <c r="C32" s="22" t="s">
        <v>4</v>
      </c>
      <c r="D32" s="35">
        <v>100</v>
      </c>
      <c r="E32" s="20" t="s">
        <v>57</v>
      </c>
      <c r="F32" s="20" t="s">
        <v>57</v>
      </c>
      <c r="G32" s="20" t="s">
        <v>57</v>
      </c>
      <c r="H32" s="62">
        <v>102.27</v>
      </c>
      <c r="I32" s="20" t="s">
        <v>57</v>
      </c>
      <c r="J32" s="62">
        <f>ROUND(H32*100/100,2)</f>
        <v>102.27</v>
      </c>
      <c r="K32" s="20" t="s">
        <v>57</v>
      </c>
      <c r="L32" s="20" t="s">
        <v>57</v>
      </c>
      <c r="M32" s="5" t="s">
        <v>85</v>
      </c>
      <c r="N32" s="134"/>
    </row>
    <row r="33" spans="1:14" s="5" customFormat="1" ht="30" customHeight="1">
      <c r="A33" s="11">
        <v>17</v>
      </c>
      <c r="B33" s="46" t="s">
        <v>28</v>
      </c>
      <c r="C33" s="22" t="s">
        <v>4</v>
      </c>
      <c r="D33" s="35">
        <v>100</v>
      </c>
      <c r="E33" s="20" t="s">
        <v>57</v>
      </c>
      <c r="F33" s="20" t="s">
        <v>57</v>
      </c>
      <c r="G33" s="62">
        <v>100</v>
      </c>
      <c r="H33" s="62">
        <v>100</v>
      </c>
      <c r="I33" s="20" t="s">
        <v>57</v>
      </c>
      <c r="J33" s="62">
        <f>ROUND(H33*100/100,2)</f>
        <v>100</v>
      </c>
      <c r="K33" s="20" t="s">
        <v>57</v>
      </c>
      <c r="L33" s="20" t="s">
        <v>57</v>
      </c>
      <c r="M33" s="105" t="s">
        <v>64</v>
      </c>
      <c r="N33" s="133"/>
    </row>
    <row r="34" spans="1:14" s="5" customFormat="1" ht="75" customHeight="1">
      <c r="A34" s="11">
        <v>18</v>
      </c>
      <c r="B34" s="46" t="s">
        <v>10</v>
      </c>
      <c r="C34" s="47" t="s">
        <v>4</v>
      </c>
      <c r="D34" s="35">
        <v>90</v>
      </c>
      <c r="E34" s="20" t="s">
        <v>57</v>
      </c>
      <c r="F34" s="20">
        <v>100</v>
      </c>
      <c r="G34" s="62">
        <v>100</v>
      </c>
      <c r="H34" s="62">
        <f>ROUND(43/43*100,2)</f>
        <v>100</v>
      </c>
      <c r="I34" s="20" t="s">
        <v>57</v>
      </c>
      <c r="J34" s="62">
        <f>ROUND(H34/D34*100,2)</f>
        <v>111.11</v>
      </c>
      <c r="K34" s="20" t="s">
        <v>57</v>
      </c>
      <c r="L34" s="20" t="s">
        <v>57</v>
      </c>
      <c r="M34" s="80" t="s">
        <v>98</v>
      </c>
      <c r="N34" s="132" t="s">
        <v>32</v>
      </c>
    </row>
    <row r="35" spans="1:14" ht="66">
      <c r="A35" s="11">
        <v>19</v>
      </c>
      <c r="B35" s="27" t="s">
        <v>15</v>
      </c>
      <c r="C35" s="47" t="s">
        <v>4</v>
      </c>
      <c r="D35" s="82">
        <v>75</v>
      </c>
      <c r="E35" s="20" t="s">
        <v>57</v>
      </c>
      <c r="F35" s="20">
        <v>100</v>
      </c>
      <c r="G35" s="62">
        <v>100</v>
      </c>
      <c r="H35" s="62">
        <f>ROUND(13/14*100,2)</f>
        <v>92.86</v>
      </c>
      <c r="I35" s="20" t="s">
        <v>57</v>
      </c>
      <c r="J35" s="62">
        <f>ROUND(H35/D35*100,2)</f>
        <v>123.81</v>
      </c>
      <c r="K35" s="20" t="s">
        <v>57</v>
      </c>
      <c r="L35" s="20" t="s">
        <v>57</v>
      </c>
      <c r="M35" s="80" t="s">
        <v>99</v>
      </c>
      <c r="N35" s="133"/>
    </row>
    <row r="36" spans="1:14" ht="36" customHeight="1">
      <c r="A36" s="13">
        <v>20</v>
      </c>
      <c r="B36" s="19" t="s">
        <v>45</v>
      </c>
      <c r="C36" s="13" t="s">
        <v>3</v>
      </c>
      <c r="D36" s="48">
        <f>SUM(D37:D38)</f>
        <v>5341</v>
      </c>
      <c r="E36" s="20" t="s">
        <v>57</v>
      </c>
      <c r="F36" s="11">
        <v>458.97</v>
      </c>
      <c r="G36" s="97">
        <v>1390.89</v>
      </c>
      <c r="H36" s="98">
        <v>4139.1899999999996</v>
      </c>
      <c r="I36" s="96">
        <v>3621</v>
      </c>
      <c r="J36" s="49">
        <f t="shared" ref="J36:J41" si="1">H36/D36*100</f>
        <v>77.498408537727016</v>
      </c>
      <c r="K36" s="20" t="s">
        <v>57</v>
      </c>
      <c r="L36" s="75">
        <f>ROUND(H36*100/I36,2)</f>
        <v>114.31</v>
      </c>
      <c r="M36" s="30"/>
      <c r="N36" s="120" t="s">
        <v>77</v>
      </c>
    </row>
    <row r="37" spans="1:14" ht="30" customHeight="1">
      <c r="A37" s="13"/>
      <c r="B37" s="50" t="s">
        <v>46</v>
      </c>
      <c r="C37" s="22" t="s">
        <v>3</v>
      </c>
      <c r="D37" s="33">
        <v>4700</v>
      </c>
      <c r="E37" s="20" t="s">
        <v>57</v>
      </c>
      <c r="F37" s="20">
        <v>408.28</v>
      </c>
      <c r="G37" s="88">
        <v>1235.3399999999999</v>
      </c>
      <c r="H37" s="87">
        <v>3654.83</v>
      </c>
      <c r="I37" s="99">
        <v>3150</v>
      </c>
      <c r="J37" s="26">
        <f t="shared" si="1"/>
        <v>77.762340425531917</v>
      </c>
      <c r="K37" s="20" t="s">
        <v>57</v>
      </c>
      <c r="L37" s="74">
        <f t="shared" ref="L37:L41" si="2">ROUND(H37*100/I37,2)</f>
        <v>116.03</v>
      </c>
      <c r="M37" s="18"/>
      <c r="N37" s="121"/>
    </row>
    <row r="38" spans="1:14" ht="30" customHeight="1">
      <c r="A38" s="13"/>
      <c r="B38" s="50" t="s">
        <v>58</v>
      </c>
      <c r="C38" s="22" t="s">
        <v>3</v>
      </c>
      <c r="D38" s="33">
        <v>641</v>
      </c>
      <c r="E38" s="20" t="s">
        <v>57</v>
      </c>
      <c r="F38" s="20">
        <v>50.69</v>
      </c>
      <c r="G38" s="24">
        <v>155.55000000000001</v>
      </c>
      <c r="H38" s="18">
        <v>475.36</v>
      </c>
      <c r="I38" s="100">
        <v>471</v>
      </c>
      <c r="J38" s="26">
        <f t="shared" si="1"/>
        <v>74.159126365054604</v>
      </c>
      <c r="K38" s="20" t="s">
        <v>57</v>
      </c>
      <c r="L38" s="74">
        <f t="shared" si="2"/>
        <v>100.93</v>
      </c>
      <c r="M38" s="18"/>
      <c r="N38" s="121"/>
    </row>
    <row r="39" spans="1:14" ht="30" customHeight="1">
      <c r="A39" s="13">
        <v>21</v>
      </c>
      <c r="B39" s="51" t="s">
        <v>47</v>
      </c>
      <c r="C39" s="13" t="s">
        <v>50</v>
      </c>
      <c r="D39" s="52">
        <f>SUM(D40:D41)</f>
        <v>12000</v>
      </c>
      <c r="E39" s="20" t="s">
        <v>57</v>
      </c>
      <c r="F39" s="104">
        <v>1050.7</v>
      </c>
      <c r="G39" s="97">
        <v>3149.41</v>
      </c>
      <c r="H39" s="103">
        <v>9219.9699999999993</v>
      </c>
      <c r="I39" s="102">
        <v>8938</v>
      </c>
      <c r="J39" s="49">
        <f t="shared" si="1"/>
        <v>76.833083333333335</v>
      </c>
      <c r="K39" s="20" t="s">
        <v>57</v>
      </c>
      <c r="L39" s="75">
        <f t="shared" si="2"/>
        <v>103.15</v>
      </c>
      <c r="M39" s="30"/>
      <c r="N39" s="121"/>
    </row>
    <row r="40" spans="1:14" ht="30" customHeight="1">
      <c r="A40" s="13"/>
      <c r="B40" s="50" t="s">
        <v>48</v>
      </c>
      <c r="C40" s="22" t="s">
        <v>50</v>
      </c>
      <c r="D40" s="33">
        <v>7200</v>
      </c>
      <c r="E40" s="20" t="s">
        <v>57</v>
      </c>
      <c r="F40" s="20">
        <v>612.78</v>
      </c>
      <c r="G40" s="88">
        <v>1842.65</v>
      </c>
      <c r="H40" s="87">
        <v>5445.87</v>
      </c>
      <c r="I40" s="99">
        <v>5389</v>
      </c>
      <c r="J40" s="26">
        <f t="shared" si="1"/>
        <v>75.637083333333337</v>
      </c>
      <c r="K40" s="20" t="s">
        <v>57</v>
      </c>
      <c r="L40" s="74">
        <f t="shared" si="2"/>
        <v>101.06</v>
      </c>
      <c r="M40" s="18"/>
      <c r="N40" s="121"/>
    </row>
    <row r="41" spans="1:14" ht="30" customHeight="1">
      <c r="A41" s="13"/>
      <c r="B41" s="50" t="s">
        <v>49</v>
      </c>
      <c r="C41" s="22" t="s">
        <v>50</v>
      </c>
      <c r="D41" s="53">
        <v>4800</v>
      </c>
      <c r="E41" s="20" t="s">
        <v>57</v>
      </c>
      <c r="F41" s="20">
        <v>437.92</v>
      </c>
      <c r="G41" s="88">
        <v>1306.76</v>
      </c>
      <c r="H41" s="87">
        <v>3774.1</v>
      </c>
      <c r="I41" s="99">
        <v>3549</v>
      </c>
      <c r="J41" s="26">
        <f t="shared" si="1"/>
        <v>78.627083333333331</v>
      </c>
      <c r="K41" s="20" t="s">
        <v>57</v>
      </c>
      <c r="L41" s="74">
        <f t="shared" si="2"/>
        <v>106.34</v>
      </c>
      <c r="M41" s="18"/>
      <c r="N41" s="121"/>
    </row>
    <row r="42" spans="1:14" ht="60.95" customHeight="1">
      <c r="A42" s="13">
        <v>22</v>
      </c>
      <c r="B42" s="46" t="s">
        <v>51</v>
      </c>
      <c r="C42" s="22" t="s">
        <v>50</v>
      </c>
      <c r="D42" s="79">
        <v>102000</v>
      </c>
      <c r="E42" s="20" t="s">
        <v>57</v>
      </c>
      <c r="F42" s="101">
        <v>25288</v>
      </c>
      <c r="G42" s="73">
        <v>26448</v>
      </c>
      <c r="H42" s="73">
        <v>91818</v>
      </c>
      <c r="I42" s="77" t="s">
        <v>41</v>
      </c>
      <c r="J42" s="62">
        <f>ROUND(H42*100/D42,2)</f>
        <v>90.02</v>
      </c>
      <c r="K42" s="20" t="s">
        <v>57</v>
      </c>
      <c r="L42" s="20" t="s">
        <v>57</v>
      </c>
      <c r="M42" s="71"/>
      <c r="N42" s="121"/>
    </row>
    <row r="43" spans="1:14" ht="30" customHeight="1">
      <c r="A43" s="18"/>
      <c r="B43" s="54" t="s">
        <v>52</v>
      </c>
      <c r="C43" s="22" t="s">
        <v>4</v>
      </c>
      <c r="D43" s="62">
        <v>100</v>
      </c>
      <c r="E43" s="20" t="s">
        <v>57</v>
      </c>
      <c r="F43" s="20">
        <v>100</v>
      </c>
      <c r="G43" s="62">
        <v>100</v>
      </c>
      <c r="H43" s="62">
        <v>100</v>
      </c>
      <c r="I43" s="77" t="s">
        <v>41</v>
      </c>
      <c r="J43" s="62">
        <f>ROUND(H43*100/D43,2)</f>
        <v>100</v>
      </c>
      <c r="K43" s="20" t="s">
        <v>57</v>
      </c>
      <c r="L43" s="20" t="s">
        <v>57</v>
      </c>
      <c r="M43" s="18"/>
      <c r="N43" s="122"/>
    </row>
    <row r="44" spans="1:14" ht="53.45" customHeight="1">
      <c r="A44" s="55">
        <v>23</v>
      </c>
      <c r="B44" s="56" t="s">
        <v>60</v>
      </c>
      <c r="C44" s="22" t="s">
        <v>4</v>
      </c>
      <c r="D44" s="62">
        <v>100</v>
      </c>
      <c r="E44" s="20" t="s">
        <v>57</v>
      </c>
      <c r="F44" s="20" t="s">
        <v>57</v>
      </c>
      <c r="G44" s="20" t="s">
        <v>57</v>
      </c>
      <c r="H44" s="62">
        <v>94.96</v>
      </c>
      <c r="I44" s="20" t="s">
        <v>57</v>
      </c>
      <c r="J44" s="62">
        <f>H44/D44*100</f>
        <v>94.96</v>
      </c>
      <c r="K44" s="20" t="s">
        <v>57</v>
      </c>
      <c r="L44" s="20" t="s">
        <v>57</v>
      </c>
      <c r="M44" s="34" t="s">
        <v>79</v>
      </c>
      <c r="N44" s="34" t="s">
        <v>75</v>
      </c>
    </row>
    <row r="45" spans="1:14" ht="115.5">
      <c r="A45" s="57">
        <v>24</v>
      </c>
      <c r="B45" s="56" t="s">
        <v>61</v>
      </c>
      <c r="C45" s="22" t="s">
        <v>4</v>
      </c>
      <c r="D45" s="62">
        <v>100</v>
      </c>
      <c r="E45" s="20" t="s">
        <v>57</v>
      </c>
      <c r="F45" s="20">
        <f>ROUND(617/617*100,2)</f>
        <v>100</v>
      </c>
      <c r="G45" s="78">
        <f>ROUND(1709/1712*100,2)</f>
        <v>99.82</v>
      </c>
      <c r="H45" s="58">
        <f>ROUND(6986/6999*100,2)</f>
        <v>99.81</v>
      </c>
      <c r="I45" s="20" t="s">
        <v>57</v>
      </c>
      <c r="J45" s="62">
        <f>H45/D45*100</f>
        <v>99.81</v>
      </c>
      <c r="K45" s="20" t="s">
        <v>57</v>
      </c>
      <c r="L45" s="20" t="s">
        <v>57</v>
      </c>
      <c r="M45" s="34" t="s">
        <v>100</v>
      </c>
      <c r="N45" s="34" t="s">
        <v>65</v>
      </c>
    </row>
    <row r="46" spans="1:14" ht="93.6" customHeight="1">
      <c r="A46" s="55">
        <v>25</v>
      </c>
      <c r="B46" s="56" t="s">
        <v>62</v>
      </c>
      <c r="C46" s="22" t="s">
        <v>4</v>
      </c>
      <c r="D46" s="62">
        <v>30</v>
      </c>
      <c r="E46" s="20" t="s">
        <v>57</v>
      </c>
      <c r="F46" s="77" t="s">
        <v>41</v>
      </c>
      <c r="G46" s="24" t="s">
        <v>64</v>
      </c>
      <c r="H46" s="24" t="s">
        <v>64</v>
      </c>
      <c r="I46" s="62" t="s">
        <v>57</v>
      </c>
      <c r="J46" s="62" t="s">
        <v>64</v>
      </c>
      <c r="K46" s="20" t="s">
        <v>57</v>
      </c>
      <c r="L46" s="20" t="s">
        <v>57</v>
      </c>
      <c r="M46" s="34" t="s">
        <v>82</v>
      </c>
      <c r="N46" s="34" t="s">
        <v>65</v>
      </c>
    </row>
    <row r="47" spans="1:14" ht="111.95" customHeight="1">
      <c r="A47" s="55">
        <v>26</v>
      </c>
      <c r="B47" s="56" t="s">
        <v>63</v>
      </c>
      <c r="C47" s="22" t="s">
        <v>4</v>
      </c>
      <c r="D47" s="62">
        <v>100</v>
      </c>
      <c r="E47" s="20" t="s">
        <v>57</v>
      </c>
      <c r="F47" s="20">
        <v>0</v>
      </c>
      <c r="G47" s="62">
        <v>0</v>
      </c>
      <c r="H47" s="62">
        <f>1/1*100</f>
        <v>100</v>
      </c>
      <c r="I47" s="62" t="s">
        <v>57</v>
      </c>
      <c r="J47" s="45">
        <f>H47/D47*100</f>
        <v>100</v>
      </c>
      <c r="K47" s="20" t="s">
        <v>57</v>
      </c>
      <c r="L47" s="20" t="s">
        <v>57</v>
      </c>
      <c r="M47" s="34" t="s">
        <v>101</v>
      </c>
      <c r="N47" s="34" t="s">
        <v>66</v>
      </c>
    </row>
  </sheetData>
  <mergeCells count="25">
    <mergeCell ref="N31:N33"/>
    <mergeCell ref="N28:N30"/>
    <mergeCell ref="N17:N27"/>
    <mergeCell ref="N8:N13"/>
    <mergeCell ref="J5:J6"/>
    <mergeCell ref="M5:M6"/>
    <mergeCell ref="N5:N6"/>
    <mergeCell ref="K5:K6"/>
    <mergeCell ref="M8:M12"/>
    <mergeCell ref="F5:F6"/>
    <mergeCell ref="I5:I6"/>
    <mergeCell ref="A1:M1"/>
    <mergeCell ref="N36:N43"/>
    <mergeCell ref="A3:M3"/>
    <mergeCell ref="A2:M2"/>
    <mergeCell ref="A5:A6"/>
    <mergeCell ref="B5:B6"/>
    <mergeCell ref="C5:C6"/>
    <mergeCell ref="D5:D6"/>
    <mergeCell ref="A4:M4"/>
    <mergeCell ref="H5:H6"/>
    <mergeCell ref="L5:L6"/>
    <mergeCell ref="E5:E6"/>
    <mergeCell ref="G5:G6"/>
    <mergeCell ref="N34:N35"/>
  </mergeCells>
  <pageMargins left="0" right="0.118110236220472" top="0.31496062992126" bottom="0.35433070866141703" header="0.31496062992126" footer="0.31496062992126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EBF3-E720-4A1B-BCF6-CEA7B8EFE60C}">
  <dimension ref="A1"/>
  <sheetViews>
    <sheetView workbookViewId="0">
      <selection sqref="A1:L1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T9, Quý III và 9 tháng</vt:lpstr>
      <vt:lpstr>Sheet1</vt:lpstr>
      <vt:lpstr>'T9, Quý III và 9 tháng'!Print_Titles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2026-03-26T07:47:19Z</cp:lastPrinted>
  <dcterms:created xsi:type="dcterms:W3CDTF">2025-07-23T03:04:43Z</dcterms:created>
  <dcterms:modified xsi:type="dcterms:W3CDTF">2026-10-14T09:35:54Z</dcterms:modified>
</cp:coreProperties>
</file>